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YOKpuEhty2OivQFNdm6KLZkuwG1asbsKYmj2lgtvbT33yprrTQpN9Og9e6LEHBZ6cFQusMKqZ8naX+cQ5ODbUw==" workbookSaltValue="tOlM9/mLdK/pTEMauI7B5A==" workbookSpinCount="100000" lockStructure="1"/>
  <bookViews>
    <workbookView xWindow="0" yWindow="0" windowWidth="23040" windowHeight="9192"/>
  </bookViews>
  <sheets>
    <sheet name="Фасадный профиль" sheetId="1" r:id="rId1"/>
  </sheets>
  <calcPr calcId="162913"/>
</workbook>
</file>

<file path=xl/calcChain.xml><?xml version="1.0" encoding="utf-8"?>
<calcChain xmlns="http://schemas.openxmlformats.org/spreadsheetml/2006/main">
  <c r="L26" i="1" l="1"/>
  <c r="K26" i="1"/>
  <c r="G11" i="1" l="1"/>
  <c r="G10" i="1"/>
  <c r="G17" i="1" l="1"/>
  <c r="G16" i="1"/>
  <c r="I11" i="1"/>
  <c r="I10" i="1"/>
  <c r="F11" i="1"/>
  <c r="F10" i="1"/>
  <c r="L27" i="1"/>
  <c r="L25" i="1"/>
  <c r="L24" i="1"/>
  <c r="H7" i="1"/>
  <c r="K25" i="1"/>
  <c r="K27" i="1"/>
  <c r="K24" i="1"/>
  <c r="H6" i="1" s="1"/>
  <c r="J6" i="1" l="1"/>
  <c r="J11" i="1"/>
  <c r="J10" i="1" l="1"/>
  <c r="J12" i="1" s="1"/>
  <c r="J15" i="1" s="1"/>
  <c r="C11" i="1" s="1"/>
  <c r="G15" i="1"/>
</calcChain>
</file>

<file path=xl/sharedStrings.xml><?xml version="1.0" encoding="utf-8"?>
<sst xmlns="http://schemas.openxmlformats.org/spreadsheetml/2006/main" count="32" uniqueCount="29">
  <si>
    <t>размер</t>
  </si>
  <si>
    <t>ширина</t>
  </si>
  <si>
    <t>количество</t>
  </si>
  <si>
    <t xml:space="preserve">высота* </t>
  </si>
  <si>
    <t>ширина**</t>
  </si>
  <si>
    <t>Стекло/зеркало толщиной 4мм</t>
  </si>
  <si>
    <t>ВВОД ИСХОДНЫХ ДАННЫХ ДЛЯ РАСЧЁТА</t>
  </si>
  <si>
    <t>РЕЗУЛЬТАТ РАСЧЁТА</t>
  </si>
  <si>
    <t>высота</t>
  </si>
  <si>
    <t>Профили:</t>
  </si>
  <si>
    <t>артикул</t>
  </si>
  <si>
    <t>Фурнитура:</t>
  </si>
  <si>
    <t xml:space="preserve">Вес двери*: </t>
  </si>
  <si>
    <t>Укажите высоту фасада</t>
  </si>
  <si>
    <t>Укажите ширину фасада</t>
  </si>
  <si>
    <t>DA0298.VP580</t>
  </si>
  <si>
    <t>DE0834.VP540</t>
  </si>
  <si>
    <t>DE0831.VP540</t>
  </si>
  <si>
    <t>DE0832.VP540</t>
  </si>
  <si>
    <t>Выберите профиль</t>
  </si>
  <si>
    <t>Профиль рамочный</t>
  </si>
  <si>
    <t>*не более 30 кг</t>
  </si>
  <si>
    <t>Уплотнитель</t>
  </si>
  <si>
    <t>DA0004.VM100</t>
  </si>
  <si>
    <t>Уголок соединительный для широкого профиля</t>
  </si>
  <si>
    <t>Уголок соединительный для узкого профиля</t>
  </si>
  <si>
    <t>DA0038.VP000</t>
  </si>
  <si>
    <t>Расчёт распашных фасадов</t>
  </si>
  <si>
    <t>DE0019.VS000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</si>
</sst>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шт.&quot;"/>
    <numFmt numFmtId="165" formatCode="#,##0&quot; мм&quot;"/>
    <numFmt numFmtId="166" formatCode="#,##0&quot; кг.&quot;"/>
    <numFmt numFmtId="167" formatCode="#,##0&quot; м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2" borderId="5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166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</xf>
    <xf numFmtId="164" fontId="3" fillId="0" borderId="16" xfId="0" applyNumberFormat="1" applyFont="1" applyBorder="1" applyAlignment="1" applyProtection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165" fontId="8" fillId="2" borderId="18" xfId="0" applyNumberFormat="1" applyFont="1" applyFill="1" applyBorder="1" applyAlignment="1" applyProtection="1">
      <alignment horizontal="center" vertical="center" wrapText="1"/>
    </xf>
    <xf numFmtId="165" fontId="8" fillId="2" borderId="19" xfId="0" applyNumberFormat="1" applyFont="1" applyFill="1" applyBorder="1" applyAlignment="1" applyProtection="1">
      <alignment horizontal="center" vertical="center" wrapText="1"/>
    </xf>
    <xf numFmtId="167" fontId="3" fillId="0" borderId="16" xfId="0" applyNumberFormat="1" applyFont="1" applyBorder="1" applyAlignment="1" applyProtection="1">
      <alignment horizontal="center" vertical="center"/>
    </xf>
    <xf numFmtId="167" fontId="3" fillId="0" borderId="17" xfId="0" applyNumberFormat="1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430306</xdr:colOff>
      <xdr:row>19</xdr:row>
      <xdr:rowOff>197224</xdr:rowOff>
    </xdr:from>
    <xdr:to>
      <xdr:col>7</xdr:col>
      <xdr:colOff>306783</xdr:colOff>
      <xdr:row>33</xdr:row>
      <xdr:rowOff>175037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141" y="4876800"/>
          <a:ext cx="11028571" cy="2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4.33203125" style="14" customWidth="1"/>
    <col min="2" max="2" width="48.88671875" style="12" customWidth="1"/>
    <col min="3" max="3" width="17.44140625" style="13" customWidth="1"/>
    <col min="4" max="4" width="2.5546875" style="14" customWidth="1"/>
    <col min="5" max="5" width="50.44140625" style="14" customWidth="1"/>
    <col min="6" max="6" width="31" style="14" customWidth="1"/>
    <col min="7" max="7" width="12.33203125" style="14" customWidth="1"/>
    <col min="8" max="8" width="15.88671875" style="14" customWidth="1"/>
    <col min="9" max="9" width="9.109375" style="14" hidden="1" customWidth="1"/>
    <col min="10" max="10" width="17.109375" style="14" hidden="1" customWidth="1"/>
    <col min="11" max="13" width="9.109375" style="14" hidden="1" customWidth="1"/>
    <col min="14" max="14" width="18.5546875" style="14" hidden="1" customWidth="1"/>
    <col min="15" max="15" width="9.109375" style="14" hidden="1" customWidth="1"/>
    <col min="16" max="18" width="0" style="14" hidden="1" customWidth="1"/>
    <col min="19" max="16384" width="9.109375" style="14"/>
  </cols>
  <sheetData>
    <row r="2" spans="2:14" ht="25.8" x14ac:dyDescent="0.3">
      <c r="B2" s="59" t="s">
        <v>27</v>
      </c>
      <c r="C2" s="59"/>
      <c r="D2" s="59"/>
      <c r="E2" s="59"/>
      <c r="F2" s="59"/>
      <c r="G2" s="59"/>
      <c r="H2" s="59"/>
    </row>
    <row r="3" spans="2:14" ht="18" x14ac:dyDescent="0.35">
      <c r="B3" s="1"/>
      <c r="C3" s="1"/>
      <c r="D3" s="2"/>
      <c r="E3" s="3"/>
      <c r="F3" s="3"/>
      <c r="G3" s="3"/>
      <c r="H3" s="3"/>
    </row>
    <row r="4" spans="2:14" ht="18" x14ac:dyDescent="0.3">
      <c r="B4" s="60" t="s">
        <v>6</v>
      </c>
      <c r="C4" s="60"/>
      <c r="D4" s="2"/>
      <c r="E4" s="60" t="s">
        <v>7</v>
      </c>
      <c r="F4" s="60"/>
      <c r="G4" s="60"/>
      <c r="H4" s="60"/>
    </row>
    <row r="5" spans="2:14" ht="15" customHeight="1" thickBot="1" x14ac:dyDescent="0.35">
      <c r="B5" s="65"/>
      <c r="C5" s="65"/>
    </row>
    <row r="6" spans="2:14" ht="20.100000000000001" customHeight="1" x14ac:dyDescent="0.3">
      <c r="B6" s="15" t="s">
        <v>19</v>
      </c>
      <c r="C6" s="10">
        <v>298</v>
      </c>
      <c r="E6" s="61" t="s">
        <v>5</v>
      </c>
      <c r="F6" s="62"/>
      <c r="G6" s="16" t="s">
        <v>3</v>
      </c>
      <c r="H6" s="17">
        <f>INDEX(K24:K27,MATCH(C6,J24:J27,0))</f>
        <v>1495</v>
      </c>
      <c r="J6" s="25">
        <f>H6*H7*10/1000000</f>
        <v>7.3404499999999997</v>
      </c>
    </row>
    <row r="7" spans="2:14" ht="20.100000000000001" customHeight="1" thickBot="1" x14ac:dyDescent="0.35">
      <c r="B7" s="18" t="s">
        <v>13</v>
      </c>
      <c r="C7" s="11">
        <v>1500</v>
      </c>
      <c r="E7" s="63"/>
      <c r="F7" s="64"/>
      <c r="G7" s="19" t="s">
        <v>4</v>
      </c>
      <c r="H7" s="20">
        <f>INDEX(L24:L27,MATCH(C6,J24:J27,0))</f>
        <v>491</v>
      </c>
    </row>
    <row r="8" spans="2:14" ht="20.100000000000001" customHeight="1" thickBot="1" x14ac:dyDescent="0.35">
      <c r="B8" s="44" t="s">
        <v>14</v>
      </c>
      <c r="C8" s="45">
        <v>496</v>
      </c>
      <c r="F8" s="46"/>
      <c r="G8" s="46"/>
      <c r="H8" s="46"/>
      <c r="L8" s="21"/>
    </row>
    <row r="9" spans="2:14" ht="20.100000000000001" customHeight="1" x14ac:dyDescent="0.3">
      <c r="B9" s="22"/>
      <c r="C9" s="23"/>
      <c r="E9" s="5" t="s">
        <v>9</v>
      </c>
      <c r="F9" s="6" t="s">
        <v>10</v>
      </c>
      <c r="G9" s="4" t="s">
        <v>0</v>
      </c>
      <c r="H9" s="7" t="s">
        <v>2</v>
      </c>
      <c r="I9" s="25"/>
      <c r="J9" s="25"/>
      <c r="L9" s="21"/>
    </row>
    <row r="10" spans="2:14" ht="20.100000000000001" customHeight="1" thickBot="1" x14ac:dyDescent="0.35">
      <c r="B10" s="1"/>
      <c r="C10" s="24"/>
      <c r="E10" s="32" t="s">
        <v>20</v>
      </c>
      <c r="F10" s="33" t="str">
        <f>INDEX(N24:N27,MATCH(C6,J24:J27,0))</f>
        <v>DA0298.VP580</v>
      </c>
      <c r="G10" s="33">
        <f>C7</f>
        <v>1500</v>
      </c>
      <c r="H10" s="34">
        <v>2</v>
      </c>
      <c r="I10" s="25">
        <f>INDEX(O24:O27,MATCH(C6,J24:J27,0))</f>
        <v>0.44700000000000001</v>
      </c>
      <c r="J10" s="25">
        <f>G10*H10*I10/1000</f>
        <v>1.341</v>
      </c>
      <c r="K10" s="25"/>
      <c r="L10" s="25"/>
      <c r="M10" s="25"/>
      <c r="N10" s="25"/>
    </row>
    <row r="11" spans="2:14" ht="20.100000000000001" customHeight="1" thickBot="1" x14ac:dyDescent="0.35">
      <c r="B11" s="26" t="s">
        <v>12</v>
      </c>
      <c r="C11" s="27">
        <f>J15</f>
        <v>10</v>
      </c>
      <c r="E11" s="36" t="s">
        <v>20</v>
      </c>
      <c r="F11" s="37" t="str">
        <f>INDEX(N24:N27,MATCH(C6,J24:J27,0))</f>
        <v>DA0298.VP580</v>
      </c>
      <c r="G11" s="37">
        <f>C8</f>
        <v>496</v>
      </c>
      <c r="H11" s="38">
        <v>2</v>
      </c>
      <c r="I11" s="25">
        <f>INDEX(O24:O27,MATCH(C6,J24:J27,0))</f>
        <v>0.44700000000000001</v>
      </c>
      <c r="J11" s="25">
        <f t="shared" ref="J11" si="0">G11*H11*I11/1000</f>
        <v>0.44342400000000004</v>
      </c>
      <c r="K11" s="25"/>
      <c r="L11" s="25"/>
      <c r="M11" s="25"/>
      <c r="N11" s="25"/>
    </row>
    <row r="12" spans="2:14" ht="20.100000000000001" customHeight="1" x14ac:dyDescent="0.3">
      <c r="B12" s="28"/>
      <c r="C12" s="50" t="s">
        <v>21</v>
      </c>
      <c r="E12" s="47"/>
      <c r="F12" s="48"/>
      <c r="G12" s="48"/>
      <c r="H12" s="49"/>
      <c r="I12" s="25"/>
      <c r="J12" s="25">
        <f>SUM(J10:J11)</f>
        <v>1.784424</v>
      </c>
      <c r="K12" s="25"/>
      <c r="L12" s="25"/>
      <c r="M12" s="25"/>
      <c r="N12" s="25"/>
    </row>
    <row r="13" spans="2:14" ht="20.100000000000001" customHeight="1" thickBot="1" x14ac:dyDescent="0.35">
      <c r="B13" s="30"/>
      <c r="C13" s="29"/>
      <c r="E13" s="13"/>
      <c r="F13" s="13"/>
      <c r="G13" s="13"/>
      <c r="H13" s="13"/>
      <c r="I13" s="29"/>
      <c r="J13" s="29"/>
      <c r="K13" s="25"/>
      <c r="L13" s="25"/>
      <c r="M13" s="25"/>
      <c r="N13" s="25"/>
    </row>
    <row r="14" spans="2:14" ht="20.100000000000001" customHeight="1" x14ac:dyDescent="0.3">
      <c r="B14" s="28"/>
      <c r="C14" s="31"/>
      <c r="E14" s="8" t="s">
        <v>11</v>
      </c>
      <c r="F14" s="9" t="s">
        <v>10</v>
      </c>
      <c r="G14" s="55" t="s">
        <v>2</v>
      </c>
      <c r="H14" s="56"/>
      <c r="I14" s="25"/>
      <c r="J14" s="25"/>
      <c r="K14" s="25"/>
      <c r="L14" s="25"/>
      <c r="M14" s="25"/>
      <c r="N14" s="25"/>
    </row>
    <row r="15" spans="2:14" ht="20.100000000000001" customHeight="1" x14ac:dyDescent="0.3">
      <c r="B15" s="28"/>
      <c r="C15" s="31"/>
      <c r="E15" s="32" t="s">
        <v>22</v>
      </c>
      <c r="F15" s="33" t="s">
        <v>23</v>
      </c>
      <c r="G15" s="57">
        <f>ROUNDUP((G10*H10+G11*H11)/1000*1.05,0)</f>
        <v>5</v>
      </c>
      <c r="H15" s="58"/>
      <c r="J15" s="14">
        <f>ROUNDUP((J6+J12)*1.05,0)</f>
        <v>10</v>
      </c>
      <c r="K15" s="25"/>
      <c r="L15" s="25"/>
      <c r="M15" s="25"/>
      <c r="N15" s="25"/>
    </row>
    <row r="16" spans="2:14" ht="20.100000000000001" customHeight="1" x14ac:dyDescent="0.3">
      <c r="B16" s="24"/>
      <c r="C16" s="35"/>
      <c r="E16" s="32" t="s">
        <v>24</v>
      </c>
      <c r="F16" s="43" t="s">
        <v>26</v>
      </c>
      <c r="G16" s="53">
        <f>IF(OR(C6=J24,C6=J25),4,0)</f>
        <v>4</v>
      </c>
      <c r="H16" s="54"/>
      <c r="K16" s="25"/>
      <c r="L16" s="25"/>
      <c r="M16" s="25"/>
      <c r="N16" s="25"/>
    </row>
    <row r="17" spans="2:15" s="13" customFormat="1" ht="20.100000000000001" customHeight="1" thickBot="1" x14ac:dyDescent="0.35">
      <c r="B17" s="39"/>
      <c r="E17" s="36" t="s">
        <v>25</v>
      </c>
      <c r="F17" s="40" t="s">
        <v>28</v>
      </c>
      <c r="G17" s="51">
        <f>IF(OR(C6=J26,C6=J27),4,0)</f>
        <v>0</v>
      </c>
      <c r="H17" s="52"/>
      <c r="I17" s="14"/>
      <c r="J17" s="14"/>
      <c r="K17" s="29"/>
      <c r="L17" s="29"/>
      <c r="M17" s="29"/>
      <c r="N17" s="29"/>
    </row>
    <row r="18" spans="2:15" ht="20.100000000000001" customHeight="1" x14ac:dyDescent="0.3">
      <c r="K18" s="25"/>
      <c r="L18" s="25"/>
      <c r="M18" s="25"/>
      <c r="N18" s="25"/>
    </row>
    <row r="19" spans="2:15" ht="20.100000000000001" customHeight="1" x14ac:dyDescent="0.3"/>
    <row r="20" spans="2:15" ht="20.100000000000001" customHeight="1" x14ac:dyDescent="0.3"/>
    <row r="21" spans="2:15" ht="20.100000000000001" customHeight="1" x14ac:dyDescent="0.3"/>
    <row r="22" spans="2:15" ht="15" customHeight="1" x14ac:dyDescent="0.3"/>
    <row r="23" spans="2:15" ht="15" customHeight="1" x14ac:dyDescent="0.3">
      <c r="K23" s="14" t="s">
        <v>8</v>
      </c>
      <c r="L23" s="14" t="s">
        <v>1</v>
      </c>
    </row>
    <row r="24" spans="2:15" ht="15" customHeight="1" x14ac:dyDescent="0.3">
      <c r="J24" s="14">
        <v>298</v>
      </c>
      <c r="K24" s="14">
        <f>C7-5</f>
        <v>1495</v>
      </c>
      <c r="L24" s="14">
        <f>C8-5</f>
        <v>491</v>
      </c>
      <c r="N24" s="14" t="s">
        <v>15</v>
      </c>
      <c r="O24" s="14">
        <v>0.44700000000000001</v>
      </c>
    </row>
    <row r="25" spans="2:15" x14ac:dyDescent="0.3">
      <c r="B25" s="41"/>
      <c r="C25" s="23"/>
      <c r="J25" s="14">
        <v>834</v>
      </c>
      <c r="K25" s="14">
        <f>C7-31</f>
        <v>1469</v>
      </c>
      <c r="L25" s="14">
        <f>C8-31</f>
        <v>465</v>
      </c>
      <c r="N25" s="14" t="s">
        <v>16</v>
      </c>
      <c r="O25" s="14">
        <v>0.46100000000000002</v>
      </c>
    </row>
    <row r="26" spans="2:15" x14ac:dyDescent="0.3">
      <c r="J26" s="14">
        <v>831</v>
      </c>
      <c r="K26" s="14">
        <f>C7-27</f>
        <v>1473</v>
      </c>
      <c r="L26" s="14">
        <f>C8-27</f>
        <v>469</v>
      </c>
      <c r="N26" s="14" t="s">
        <v>17</v>
      </c>
      <c r="O26" s="14">
        <v>0.27900000000000003</v>
      </c>
    </row>
    <row r="27" spans="2:15" x14ac:dyDescent="0.3">
      <c r="J27" s="14">
        <v>832</v>
      </c>
      <c r="K27" s="14">
        <f>C7-5</f>
        <v>1495</v>
      </c>
      <c r="L27" s="14">
        <f>C8-5</f>
        <v>491</v>
      </c>
      <c r="N27" s="14" t="s">
        <v>18</v>
      </c>
      <c r="O27" s="14">
        <v>0.251</v>
      </c>
    </row>
    <row r="28" spans="2:15" ht="15.6" x14ac:dyDescent="0.3">
      <c r="E28" s="41"/>
      <c r="F28" s="23"/>
      <c r="G28" s="42"/>
    </row>
    <row r="29" spans="2:15" x14ac:dyDescent="0.3">
      <c r="E29" s="41"/>
    </row>
    <row r="30" spans="2:15" x14ac:dyDescent="0.3">
      <c r="J30" s="14">
        <v>298</v>
      </c>
    </row>
    <row r="31" spans="2:15" x14ac:dyDescent="0.3">
      <c r="J31" s="14">
        <v>834</v>
      </c>
    </row>
    <row r="32" spans="2:15" x14ac:dyDescent="0.3">
      <c r="J32" s="14">
        <v>831</v>
      </c>
    </row>
    <row r="33" spans="10:10" x14ac:dyDescent="0.3">
      <c r="J33" s="14">
        <v>832</v>
      </c>
    </row>
  </sheetData>
  <sheetProtection algorithmName="SHA-512" hashValue="r8Fyq2D7bTuUfDWEFi0RE77EUqZDOAQKAOLLcUzh58b6Wtlt0VUc4Qf5ZJmg8rwXGGIkKV1R2xhKrlpaeelguw==" saltValue="il1oNfGEpt6nL6ENLX53uQ==" spinCount="100000" sheet="1" objects="1" scenarios="1" selectLockedCells="1"/>
  <mergeCells count="9">
    <mergeCell ref="G17:H17"/>
    <mergeCell ref="G16:H16"/>
    <mergeCell ref="G14:H14"/>
    <mergeCell ref="G15:H15"/>
    <mergeCell ref="B2:H2"/>
    <mergeCell ref="B4:C4"/>
    <mergeCell ref="E4:H4"/>
    <mergeCell ref="E6:F7"/>
    <mergeCell ref="B5:C5"/>
  </mergeCells>
  <conditionalFormatting sqref="H7">
    <cfRule type="expression" dxfId="3" priority="10">
      <formula>$C$8&gt;600</formula>
    </cfRule>
  </conditionalFormatting>
  <conditionalFormatting sqref="H6">
    <cfRule type="expression" dxfId="2" priority="1">
      <formula>AND(OR($C$6=$J$24,$C$6=$J$25),$H$6&gt;2600)</formula>
    </cfRule>
    <cfRule type="expression" dxfId="1" priority="9">
      <formula>AND(OR($C$6=$J$26,$C$6=$J$27),$H$6&gt;2100)</formula>
    </cfRule>
  </conditionalFormatting>
  <conditionalFormatting sqref="C11">
    <cfRule type="expression" dxfId="0" priority="4">
      <formula>$C$11&gt;30</formula>
    </cfRule>
  </conditionalFormatting>
  <dataValidations count="1">
    <dataValidation type="list" allowBlank="1" showInputMessage="1" showErrorMessage="1" sqref="C6">
      <formula1>$J$30:$J$33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 профиль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2025-03-12T10:44:51Z</dcterms:modified>
</cp:coreProperties>
</file>